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40" activeTab="0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</definedNames>
  <calcPr fullCalcOnLoad="1"/>
</workbook>
</file>

<file path=xl/sharedStrings.xml><?xml version="1.0" encoding="utf-8"?>
<sst xmlns="http://schemas.openxmlformats.org/spreadsheetml/2006/main" count="212" uniqueCount="94">
  <si>
    <t>№</t>
  </si>
  <si>
    <t>Единица измерения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</si>
  <si>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</si>
  <si>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</si>
  <si>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</si>
  <si>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</si>
  <si>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</si>
  <si>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</si>
  <si>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</si>
  <si>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</si>
  <si>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</si>
  <si>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</si>
  <si>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Отчетная дата (период) значения показателя №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</si>
  <si>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</si>
  <si>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</si>
  <si>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</si>
  <si>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</si>
  <si>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</si>
  <si>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</si>
  <si>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</si>
  <si>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</si>
  <si>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</si>
  <si>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</si>
  <si>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</si>
  <si>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</si>
  <si>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</si>
  <si>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</si>
  <si>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Назначение и выплат ежемесячной денежной выплаты семьям при рождении (усыновлении) тртьего и последующих детей</t>
  </si>
  <si>
    <t>Форма ПО-1</t>
  </si>
  <si>
    <t>Форма ПО-2</t>
  </si>
  <si>
    <t>в том числе муниципальные районы</t>
  </si>
  <si>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</si>
  <si>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</si>
  <si>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</si>
  <si>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</si>
  <si>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</si>
  <si>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</si>
  <si>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</si>
  <si>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</si>
  <si>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Маревский</t>
  </si>
  <si>
    <t>Мошенской</t>
  </si>
  <si>
    <t>Новгородский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</si>
  <si>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</si>
  <si>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</si>
  <si>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</si>
  <si>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</si>
  <si>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</si>
  <si>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</si>
  <si>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</si>
  <si>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</si>
  <si>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Чудовский</t>
  </si>
  <si>
    <t>Шимский</t>
  </si>
  <si>
    <t>Городской округ    Великий Новгород</t>
  </si>
  <si>
    <t>Количество оборудованных (оснащенных) рабочих мест для трудоустройства инвалидов за год</t>
  </si>
  <si>
    <t>ед.</t>
  </si>
  <si>
    <t>Суммарный коэффициент рождаемости</t>
  </si>
  <si>
    <t>число родившихся на 1 женщину</t>
  </si>
  <si>
    <t>-</t>
  </si>
  <si>
    <t>Соотношение средней заработной платы социальных работников учреждений социального обслуживания населения со средней заработной платой в области</t>
  </si>
  <si>
    <t>в списочном составе ОБУСО "Маревский КЦСО" отсутствуют социальные работники</t>
  </si>
  <si>
    <t>в списочном составе ОАУСО "Новгородский ДИ" отсутствуют социальные работники</t>
  </si>
  <si>
    <t>Городской округ Великий Новгород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</si>
  <si>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</si>
  <si>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</si>
  <si>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Контрольный срок достижения (год)</t>
  </si>
  <si>
    <t>Плановое значение целевого показателя, установленного</t>
  </si>
  <si>
    <t xml:space="preserve">Фактическое выполнение показателя по годам </t>
  </si>
  <si>
    <t>Причины невыполнения показателя</t>
  </si>
  <si>
    <t>указами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</si>
  <si>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</si>
  <si>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</si>
  <si>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</si>
  <si>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проценты</t>
  </si>
  <si>
    <t>единиц</t>
  </si>
  <si>
    <t>14,2 тыс.руб.</t>
  </si>
  <si>
    <t>Показатель рассчитывается 1 раз в год Росстатом за предыдущий год</t>
  </si>
  <si>
    <t>2016 год</t>
  </si>
  <si>
    <t>4 чел.</t>
  </si>
  <si>
    <t xml:space="preserve">2016 год </t>
  </si>
  <si>
    <t xml:space="preserve">Городской округ Великий Новгород 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</si>
  <si>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</si>
  <si>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</si>
  <si>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</si>
  <si>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за полугодие 2016 года</t>
  </si>
  <si>
    <t xml:space="preserve">Представить показатель в разрезе муниципальных районах и городского округа области не представляется возможным, так как этот показатель рассчитывается 1 раз в год Росстатом за предыдущий год и устанавливается в целом по субъекту. </t>
  </si>
  <si>
    <t>январь-июнь 2016 года</t>
  </si>
  <si>
    <t>Удельный вес высококвалифицированных работников в общем объеме квалифицированных работников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</si>
  <si>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</si>
  <si>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январь-июнь  2016 года</t>
  </si>
  <si>
    <t>Наименование показателя 12 "Отношение средней заработной платы социальных работников к средней заработной плате в Новгородской области"</t>
  </si>
  <si>
    <t>Наименование показателя 15 "Количество оборудованных (оснащенных) рабочих мест для трудоустройства инвалидов за год"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</si>
  <si>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</si>
  <si>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фактическое*</t>
  </si>
  <si>
    <t>*отношение к среднемесячному доходу от трудовой деятельности в регионе за январь-апрель 2016 год  – 23 597,37 рублей.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</si>
</sst>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14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top" wrapText="1"/>
    </xf>
    <xf numFmtId="0" fontId="49" fillId="5" borderId="15" xfId="0" applyFont="1" applyFill="1" applyBorder="1" applyAlignment="1">
      <alignment horizontal="right" vertical="center" wrapText="1"/>
    </xf>
    <xf numFmtId="0" fontId="49" fillId="5" borderId="16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vertical="center"/>
    </xf>
    <xf numFmtId="0" fontId="49" fillId="5" borderId="10" xfId="0" applyFont="1" applyFill="1" applyBorder="1" applyAlignment="1">
      <alignment horizontal="right" vertical="center"/>
    </xf>
    <xf numFmtId="0" fontId="48" fillId="5" borderId="10" xfId="0" applyFont="1" applyFill="1" applyBorder="1" applyAlignment="1">
      <alignment wrapText="1"/>
    </xf>
    <xf numFmtId="0" fontId="49" fillId="5" borderId="11" xfId="0" applyFont="1" applyFill="1" applyBorder="1" applyAlignment="1">
      <alignment vertical="center"/>
    </xf>
    <xf numFmtId="0" fontId="49" fillId="5" borderId="13" xfId="0" applyFont="1" applyFill="1" applyBorder="1" applyAlignment="1">
      <alignment horizontal="center" vertical="center"/>
    </xf>
    <xf numFmtId="0" fontId="49" fillId="5" borderId="12" xfId="0" applyFont="1" applyFill="1" applyBorder="1" applyAlignment="1">
      <alignment vertical="center" wrapText="1"/>
    </xf>
    <xf numFmtId="0" fontId="49" fillId="5" borderId="12" xfId="0" applyFont="1" applyFill="1" applyBorder="1" applyAlignment="1">
      <alignment horizontal="center" vertical="center"/>
    </xf>
    <xf numFmtId="0" fontId="49" fillId="5" borderId="12" xfId="0" applyFont="1" applyFill="1" applyBorder="1" applyAlignment="1">
      <alignment vertical="center"/>
    </xf>
    <xf numFmtId="164" fontId="49" fillId="5" borderId="12" xfId="0" applyNumberFormat="1" applyFont="1" applyFill="1" applyBorder="1" applyAlignment="1">
      <alignment vertical="center"/>
    </xf>
    <xf numFmtId="0" fontId="49" fillId="5" borderId="12" xfId="0" applyFont="1" applyFill="1" applyBorder="1" applyAlignment="1">
      <alignment/>
    </xf>
    <xf numFmtId="0" fontId="51" fillId="5" borderId="10" xfId="0" applyFont="1" applyFill="1" applyBorder="1" applyAlignment="1">
      <alignment horizontal="center" vertical="center" wrapText="1"/>
    </xf>
    <xf numFmtId="164" fontId="49" fillId="0" borderId="1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48" fillId="5" borderId="12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right"/>
    </xf>
    <xf numFmtId="164" fontId="49" fillId="0" borderId="10" xfId="0" applyNumberFormat="1" applyFont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48" fillId="0" borderId="18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1" fontId="49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horizontal="right"/>
    </xf>
    <xf numFmtId="0" fontId="49" fillId="0" borderId="19" xfId="0" applyFont="1" applyFill="1" applyBorder="1" applyAlignment="1">
      <alignment vertical="center"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horizontal="right"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56" fillId="0" borderId="1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33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vertical="center"/>
    </xf>
    <xf numFmtId="164" fontId="4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48" fillId="0" borderId="12" xfId="0" applyFont="1" applyBorder="1" applyAlignment="1">
      <alignment horizontal="center"/>
    </xf>
    <xf numFmtId="0" fontId="49" fillId="0" borderId="10" xfId="0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right"/>
    </xf>
    <xf numFmtId="0" fontId="0" fillId="0" borderId="0" xfId="0" applyAlignment="1">
      <alignment/>
    </xf>
    <xf numFmtId="0" fontId="53" fillId="0" borderId="12" xfId="0" applyFont="1" applyBorder="1" applyAlignment="1">
      <alignment horizontal="left" vertical="center" wrapText="1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5" borderId="10" xfId="0" applyFont="1" applyFill="1" applyBorder="1" applyAlignment="1">
      <alignment horizontal="left" wrapText="1"/>
    </xf>
    <xf numFmtId="0" fontId="49" fillId="5" borderId="10" xfId="0" applyFont="1" applyFill="1" applyBorder="1" applyAlignment="1">
      <alignment horizontal="right" vertical="center" wrapText="1"/>
    </xf>
    <xf numFmtId="0" fontId="49" fillId="5" borderId="10" xfId="0" applyFont="1" applyFill="1" applyBorder="1" applyAlignment="1">
      <alignment horizontal="right"/>
    </xf>
    <xf numFmtId="0" fontId="48" fillId="5" borderId="1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2" fillId="5" borderId="24" xfId="0" applyFont="1" applyFill="1" applyBorder="1" applyAlignment="1">
      <alignment horizontal="center" vertical="center"/>
    </xf>
    <xf numFmtId="0" fontId="52" fillId="5" borderId="25" xfId="0" applyFont="1" applyFill="1" applyBorder="1" applyAlignment="1">
      <alignment horizontal="center" vertical="center"/>
    </xf>
    <xf numFmtId="0" fontId="52" fillId="5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165" fontId="49" fillId="0" borderId="12" xfId="0" applyNumberFormat="1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0" fontId="52" fillId="5" borderId="26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9" fillId="0" borderId="10" xfId="0" applyNumberFormat="1" applyFont="1" applyFill="1" applyBorder="1" applyAlignment="1">
      <alignment horizontal="right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29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33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top"/>
    </xf>
    <xf numFmtId="0" fontId="49" fillId="0" borderId="33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 wrapText="1"/>
    </xf>
    <xf numFmtId="0" fontId="49" fillId="0" borderId="30" xfId="0" applyFont="1" applyBorder="1" applyAlignment="1">
      <alignment horizontal="center"/>
    </xf>
    <xf numFmtId="0" fontId="49" fillId="0" borderId="3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P13" sqref="P13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9.7109375" style="0" customWidth="1"/>
    <col min="4" max="4" width="10.7109375" style="0" customWidth="1"/>
    <col min="5" max="5" width="15.57421875" style="0" customWidth="1"/>
    <col min="7" max="8" width="10.140625" style="0" customWidth="1"/>
    <col min="9" max="9" width="9.28125" style="0" customWidth="1"/>
    <col min="10" max="10" width="33.140625" style="0" customWidth="1"/>
  </cols>
  <sheetData>
    <row r="1" ht="15">
      <c r="J1" s="6" t="s">
        <v>28</v>
      </c>
    </row>
    <row r="2" spans="1:10" ht="54" customHeight="1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1.75" customHeight="1">
      <c r="A3" s="89" t="s">
        <v>83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22.5" customHeight="1" thickBot="1">
      <c r="A4" s="90" t="s">
        <v>81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30.75" customHeight="1">
      <c r="A5" s="91" t="s">
        <v>0</v>
      </c>
      <c r="B5" s="87" t="s">
        <v>2</v>
      </c>
      <c r="C5" s="88" t="s">
        <v>3</v>
      </c>
      <c r="D5" s="88" t="s">
        <v>1</v>
      </c>
      <c r="E5" s="88" t="s">
        <v>12</v>
      </c>
      <c r="F5" s="88" t="s">
        <v>4</v>
      </c>
      <c r="G5" s="88"/>
      <c r="H5" s="88"/>
      <c r="I5" s="88"/>
      <c r="J5" s="87" t="s">
        <v>9</v>
      </c>
    </row>
    <row r="6" spans="1:15" ht="28.5" customHeight="1">
      <c r="A6" s="92"/>
      <c r="B6" s="88"/>
      <c r="C6" s="93"/>
      <c r="D6" s="93"/>
      <c r="E6" s="93"/>
      <c r="F6" s="1" t="s">
        <v>5</v>
      </c>
      <c r="G6" s="1" t="s">
        <v>6</v>
      </c>
      <c r="H6" s="1" t="s">
        <v>92</v>
      </c>
      <c r="I6" s="1" t="s">
        <v>8</v>
      </c>
      <c r="J6" s="88"/>
      <c r="K6" s="2"/>
      <c r="L6" s="2"/>
      <c r="M6" s="2"/>
      <c r="N6" s="2"/>
      <c r="O6" s="2"/>
    </row>
    <row r="7" spans="1:10" ht="13.5" customHeight="1">
      <c r="A7" s="3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s="74" customFormat="1" ht="63" customHeight="1">
      <c r="A8" s="12">
        <v>11</v>
      </c>
      <c r="B8" s="12">
        <v>597</v>
      </c>
      <c r="C8" s="83" t="s">
        <v>91</v>
      </c>
      <c r="D8" s="12" t="s">
        <v>11</v>
      </c>
      <c r="E8" s="14">
        <v>2020</v>
      </c>
      <c r="F8" s="84">
        <v>33.4</v>
      </c>
      <c r="G8" s="85"/>
      <c r="H8" s="85"/>
      <c r="I8" s="85"/>
      <c r="J8" s="86" t="s">
        <v>75</v>
      </c>
    </row>
    <row r="9" spans="1:10" ht="43.5" customHeight="1">
      <c r="A9" s="16">
        <v>12</v>
      </c>
      <c r="B9" s="17">
        <v>597</v>
      </c>
      <c r="C9" s="18" t="s">
        <v>10</v>
      </c>
      <c r="D9" s="19" t="s">
        <v>11</v>
      </c>
      <c r="E9" s="20">
        <v>2018</v>
      </c>
      <c r="F9" s="21">
        <v>100</v>
      </c>
      <c r="G9" s="21">
        <v>64</v>
      </c>
      <c r="H9" s="21"/>
      <c r="I9" s="21">
        <f>H9-F9</f>
        <v>-100</v>
      </c>
      <c r="J9" s="22"/>
    </row>
    <row r="10" spans="1:10" ht="16.5" customHeight="1">
      <c r="A10" s="27"/>
      <c r="B10" s="27"/>
      <c r="C10" s="26" t="s">
        <v>30</v>
      </c>
      <c r="D10" s="27"/>
      <c r="E10" s="27"/>
      <c r="F10" s="27"/>
      <c r="G10" s="27"/>
      <c r="H10" s="27"/>
      <c r="I10" s="27"/>
      <c r="J10" s="27"/>
    </row>
    <row r="11" spans="1:10" ht="15">
      <c r="A11" s="27"/>
      <c r="B11" s="27"/>
      <c r="C11" s="27" t="s">
        <v>31</v>
      </c>
      <c r="D11" s="25" t="s">
        <v>11</v>
      </c>
      <c r="E11" s="27">
        <v>2018</v>
      </c>
      <c r="F11" s="28">
        <v>100</v>
      </c>
      <c r="G11" s="28">
        <v>64</v>
      </c>
      <c r="H11" s="28">
        <v>64.9</v>
      </c>
      <c r="I11" s="24">
        <f>H11-F11</f>
        <v>-35.099999999999994</v>
      </c>
      <c r="J11" s="27"/>
    </row>
    <row r="12" spans="1:10" ht="15">
      <c r="A12" s="27"/>
      <c r="B12" s="27"/>
      <c r="C12" s="27" t="s">
        <v>32</v>
      </c>
      <c r="D12" s="25" t="s">
        <v>11</v>
      </c>
      <c r="E12" s="27">
        <v>2018</v>
      </c>
      <c r="F12" s="28">
        <v>100</v>
      </c>
      <c r="G12" s="28">
        <v>64</v>
      </c>
      <c r="H12" s="28">
        <v>64.9</v>
      </c>
      <c r="I12" s="24">
        <f aca="true" t="shared" si="0" ref="I12:I32">H12-F12</f>
        <v>-35.099999999999994</v>
      </c>
      <c r="J12" s="27"/>
    </row>
    <row r="13" spans="1:10" ht="15">
      <c r="A13" s="27"/>
      <c r="B13" s="27"/>
      <c r="C13" s="29" t="s">
        <v>33</v>
      </c>
      <c r="D13" s="25" t="s">
        <v>11</v>
      </c>
      <c r="E13" s="27">
        <v>2018</v>
      </c>
      <c r="F13" s="28">
        <v>100</v>
      </c>
      <c r="G13" s="28">
        <v>64</v>
      </c>
      <c r="H13" s="28">
        <v>65.1</v>
      </c>
      <c r="I13" s="24">
        <f t="shared" si="0"/>
        <v>-34.900000000000006</v>
      </c>
      <c r="J13" s="27"/>
    </row>
    <row r="14" spans="1:10" ht="15">
      <c r="A14" s="27"/>
      <c r="B14" s="27"/>
      <c r="C14" s="29" t="s">
        <v>34</v>
      </c>
      <c r="D14" s="25" t="s">
        <v>11</v>
      </c>
      <c r="E14" s="27">
        <v>2018</v>
      </c>
      <c r="F14" s="28">
        <v>100</v>
      </c>
      <c r="G14" s="28">
        <v>64</v>
      </c>
      <c r="H14" s="28">
        <v>64.9</v>
      </c>
      <c r="I14" s="24">
        <f t="shared" si="0"/>
        <v>-35.099999999999994</v>
      </c>
      <c r="J14" s="27"/>
    </row>
    <row r="15" spans="1:10" ht="15">
      <c r="A15" s="27"/>
      <c r="B15" s="27"/>
      <c r="C15" s="27" t="s">
        <v>35</v>
      </c>
      <c r="D15" s="25" t="s">
        <v>11</v>
      </c>
      <c r="E15" s="27">
        <v>2018</v>
      </c>
      <c r="F15" s="28">
        <v>100</v>
      </c>
      <c r="G15" s="28">
        <v>64</v>
      </c>
      <c r="H15" s="28">
        <v>64.9</v>
      </c>
      <c r="I15" s="24">
        <f t="shared" si="0"/>
        <v>-35.099999999999994</v>
      </c>
      <c r="J15" s="27"/>
    </row>
    <row r="16" spans="1:10" ht="15">
      <c r="A16" s="27"/>
      <c r="B16" s="27"/>
      <c r="C16" s="27" t="s">
        <v>36</v>
      </c>
      <c r="D16" s="25" t="s">
        <v>11</v>
      </c>
      <c r="E16" s="27">
        <v>2018</v>
      </c>
      <c r="F16" s="28">
        <v>100</v>
      </c>
      <c r="G16" s="28">
        <v>64</v>
      </c>
      <c r="H16" s="28">
        <v>64.9</v>
      </c>
      <c r="I16" s="24">
        <f t="shared" si="0"/>
        <v>-35.099999999999994</v>
      </c>
      <c r="J16" s="27"/>
    </row>
    <row r="17" spans="1:10" ht="15">
      <c r="A17" s="27"/>
      <c r="B17" s="27"/>
      <c r="C17" s="27" t="s">
        <v>37</v>
      </c>
      <c r="D17" s="25" t="s">
        <v>11</v>
      </c>
      <c r="E17" s="27">
        <v>2018</v>
      </c>
      <c r="F17" s="28">
        <v>100</v>
      </c>
      <c r="G17" s="28">
        <v>64</v>
      </c>
      <c r="H17" s="28">
        <v>64.9</v>
      </c>
      <c r="I17" s="24">
        <f t="shared" si="0"/>
        <v>-35.099999999999994</v>
      </c>
      <c r="J17" s="27"/>
    </row>
    <row r="18" spans="1:10" ht="15">
      <c r="A18" s="27"/>
      <c r="B18" s="27"/>
      <c r="C18" s="27" t="s">
        <v>38</v>
      </c>
      <c r="D18" s="25" t="s">
        <v>11</v>
      </c>
      <c r="E18" s="27">
        <v>2018</v>
      </c>
      <c r="F18" s="28">
        <v>100</v>
      </c>
      <c r="G18" s="28">
        <v>64</v>
      </c>
      <c r="H18" s="28">
        <v>64.9</v>
      </c>
      <c r="I18" s="24">
        <f t="shared" si="0"/>
        <v>-35.099999999999994</v>
      </c>
      <c r="J18" s="27"/>
    </row>
    <row r="19" spans="1:10" ht="39">
      <c r="A19" s="27"/>
      <c r="B19" s="27"/>
      <c r="C19" s="27" t="s">
        <v>39</v>
      </c>
      <c r="D19" s="25" t="s">
        <v>11</v>
      </c>
      <c r="E19" s="27">
        <v>2018</v>
      </c>
      <c r="F19" s="28">
        <v>100</v>
      </c>
      <c r="G19" s="28">
        <v>64</v>
      </c>
      <c r="H19" s="28"/>
      <c r="I19" s="24"/>
      <c r="J19" s="32" t="s">
        <v>59</v>
      </c>
    </row>
    <row r="20" spans="1:10" ht="15">
      <c r="A20" s="27"/>
      <c r="B20" s="27"/>
      <c r="C20" s="27" t="s">
        <v>40</v>
      </c>
      <c r="D20" s="25" t="s">
        <v>11</v>
      </c>
      <c r="E20" s="27">
        <v>2018</v>
      </c>
      <c r="F20" s="28">
        <v>100</v>
      </c>
      <c r="G20" s="28">
        <v>64</v>
      </c>
      <c r="H20" s="28">
        <v>64.9</v>
      </c>
      <c r="I20" s="24">
        <f t="shared" si="0"/>
        <v>-35.099999999999994</v>
      </c>
      <c r="J20" s="27"/>
    </row>
    <row r="21" spans="1:10" ht="39">
      <c r="A21" s="27"/>
      <c r="B21" s="27"/>
      <c r="C21" s="27" t="s">
        <v>41</v>
      </c>
      <c r="D21" s="25" t="s">
        <v>11</v>
      </c>
      <c r="E21" s="27">
        <v>2018</v>
      </c>
      <c r="F21" s="28">
        <v>100</v>
      </c>
      <c r="G21" s="28">
        <v>64</v>
      </c>
      <c r="H21" s="28">
        <v>64.9</v>
      </c>
      <c r="I21" s="24"/>
      <c r="J21" s="32" t="s">
        <v>60</v>
      </c>
    </row>
    <row r="22" spans="1:10" ht="15">
      <c r="A22" s="27"/>
      <c r="B22" s="27"/>
      <c r="C22" s="27" t="s">
        <v>42</v>
      </c>
      <c r="D22" s="25" t="s">
        <v>11</v>
      </c>
      <c r="E22" s="27">
        <v>2018</v>
      </c>
      <c r="F22" s="28">
        <v>100</v>
      </c>
      <c r="G22" s="28">
        <v>64</v>
      </c>
      <c r="H22" s="28">
        <v>64.9</v>
      </c>
      <c r="I22" s="24">
        <f t="shared" si="0"/>
        <v>-35.099999999999994</v>
      </c>
      <c r="J22" s="27"/>
    </row>
    <row r="23" spans="1:10" ht="15">
      <c r="A23" s="27"/>
      <c r="B23" s="27"/>
      <c r="C23" s="27" t="s">
        <v>43</v>
      </c>
      <c r="D23" s="25" t="s">
        <v>11</v>
      </c>
      <c r="E23" s="27">
        <v>2018</v>
      </c>
      <c r="F23" s="28">
        <v>100</v>
      </c>
      <c r="G23" s="28">
        <v>64</v>
      </c>
      <c r="H23" s="28">
        <v>64.9</v>
      </c>
      <c r="I23" s="24">
        <f t="shared" si="0"/>
        <v>-35.099999999999994</v>
      </c>
      <c r="J23" s="27"/>
    </row>
    <row r="24" spans="1:10" ht="15">
      <c r="A24" s="27"/>
      <c r="B24" s="27"/>
      <c r="C24" s="27" t="s">
        <v>44</v>
      </c>
      <c r="D24" s="25" t="s">
        <v>11</v>
      </c>
      <c r="E24" s="27">
        <v>2018</v>
      </c>
      <c r="F24" s="28">
        <v>100</v>
      </c>
      <c r="G24" s="28">
        <v>64</v>
      </c>
      <c r="H24" s="28">
        <v>64.9</v>
      </c>
      <c r="I24" s="24">
        <f t="shared" si="0"/>
        <v>-35.099999999999994</v>
      </c>
      <c r="J24" s="27"/>
    </row>
    <row r="25" spans="1:10" ht="15">
      <c r="A25" s="27"/>
      <c r="B25" s="27"/>
      <c r="C25" s="27" t="s">
        <v>45</v>
      </c>
      <c r="D25" s="25" t="s">
        <v>11</v>
      </c>
      <c r="E25" s="27">
        <v>2018</v>
      </c>
      <c r="F25" s="28">
        <v>100</v>
      </c>
      <c r="G25" s="28">
        <v>64</v>
      </c>
      <c r="H25" s="28">
        <v>67.5</v>
      </c>
      <c r="I25" s="24">
        <f t="shared" si="0"/>
        <v>-32.5</v>
      </c>
      <c r="J25" s="27"/>
    </row>
    <row r="26" spans="1:10" ht="15">
      <c r="A26" s="27"/>
      <c r="B26" s="27"/>
      <c r="C26" s="27" t="s">
        <v>46</v>
      </c>
      <c r="D26" s="25" t="s">
        <v>11</v>
      </c>
      <c r="E26" s="27">
        <v>2018</v>
      </c>
      <c r="F26" s="28">
        <v>100</v>
      </c>
      <c r="G26" s="28">
        <v>64</v>
      </c>
      <c r="H26" s="28">
        <v>65.4</v>
      </c>
      <c r="I26" s="24">
        <f t="shared" si="0"/>
        <v>-34.599999999999994</v>
      </c>
      <c r="J26" s="27"/>
    </row>
    <row r="27" spans="1:10" ht="15">
      <c r="A27" s="27"/>
      <c r="B27" s="27"/>
      <c r="C27" s="27" t="s">
        <v>47</v>
      </c>
      <c r="D27" s="25" t="s">
        <v>11</v>
      </c>
      <c r="E27" s="27">
        <v>2018</v>
      </c>
      <c r="F27" s="28">
        <v>100</v>
      </c>
      <c r="G27" s="28">
        <v>64</v>
      </c>
      <c r="H27" s="28">
        <v>64.9</v>
      </c>
      <c r="I27" s="24">
        <f t="shared" si="0"/>
        <v>-35.099999999999994</v>
      </c>
      <c r="J27" s="27"/>
    </row>
    <row r="28" spans="1:10" ht="15">
      <c r="A28" s="27"/>
      <c r="B28" s="27"/>
      <c r="C28" s="27" t="s">
        <v>48</v>
      </c>
      <c r="D28" s="25" t="s">
        <v>11</v>
      </c>
      <c r="E28" s="27">
        <v>2018</v>
      </c>
      <c r="F28" s="28">
        <v>100</v>
      </c>
      <c r="G28" s="28">
        <v>64</v>
      </c>
      <c r="H28" s="28">
        <v>65.1</v>
      </c>
      <c r="I28" s="24">
        <f t="shared" si="0"/>
        <v>-34.900000000000006</v>
      </c>
      <c r="J28" s="27"/>
    </row>
    <row r="29" spans="1:10" ht="15">
      <c r="A29" s="27"/>
      <c r="B29" s="27"/>
      <c r="C29" s="27" t="s">
        <v>49</v>
      </c>
      <c r="D29" s="25" t="s">
        <v>11</v>
      </c>
      <c r="E29" s="27">
        <v>2018</v>
      </c>
      <c r="F29" s="28">
        <v>100</v>
      </c>
      <c r="G29" s="28">
        <v>64</v>
      </c>
      <c r="H29" s="28">
        <v>64.9</v>
      </c>
      <c r="I29" s="24">
        <f t="shared" si="0"/>
        <v>-35.099999999999994</v>
      </c>
      <c r="J29" s="27"/>
    </row>
    <row r="30" spans="1:10" ht="15">
      <c r="A30" s="27"/>
      <c r="B30" s="27"/>
      <c r="C30" s="27" t="s">
        <v>50</v>
      </c>
      <c r="D30" s="25" t="s">
        <v>11</v>
      </c>
      <c r="E30" s="27">
        <v>2018</v>
      </c>
      <c r="F30" s="28">
        <v>100</v>
      </c>
      <c r="G30" s="28">
        <v>64</v>
      </c>
      <c r="H30" s="28">
        <v>64.9</v>
      </c>
      <c r="I30" s="24">
        <f t="shared" si="0"/>
        <v>-35.099999999999994</v>
      </c>
      <c r="J30" s="27"/>
    </row>
    <row r="31" spans="1:10" ht="15">
      <c r="A31" s="27"/>
      <c r="B31" s="27"/>
      <c r="C31" s="27" t="s">
        <v>51</v>
      </c>
      <c r="D31" s="25" t="s">
        <v>11</v>
      </c>
      <c r="E31" s="27">
        <v>2018</v>
      </c>
      <c r="F31" s="28">
        <v>100</v>
      </c>
      <c r="G31" s="28">
        <v>64</v>
      </c>
      <c r="H31" s="28">
        <v>64.9</v>
      </c>
      <c r="I31" s="24">
        <f t="shared" si="0"/>
        <v>-35.099999999999994</v>
      </c>
      <c r="J31" s="27"/>
    </row>
    <row r="32" spans="1:10" ht="18" customHeight="1">
      <c r="A32" s="27"/>
      <c r="B32" s="27"/>
      <c r="C32" s="30" t="s">
        <v>52</v>
      </c>
      <c r="D32" s="25" t="s">
        <v>11</v>
      </c>
      <c r="E32" s="27">
        <v>2018</v>
      </c>
      <c r="F32" s="28">
        <v>100</v>
      </c>
      <c r="G32" s="28">
        <v>64</v>
      </c>
      <c r="H32" s="28">
        <v>65</v>
      </c>
      <c r="I32" s="24">
        <f t="shared" si="0"/>
        <v>-35</v>
      </c>
      <c r="J32" s="27"/>
    </row>
    <row r="33" spans="1:10" ht="45" customHeight="1">
      <c r="A33" s="9">
        <v>15</v>
      </c>
      <c r="B33" s="10">
        <v>597</v>
      </c>
      <c r="C33" s="11" t="s">
        <v>53</v>
      </c>
      <c r="D33" s="12" t="s">
        <v>54</v>
      </c>
      <c r="E33" s="13">
        <v>2016</v>
      </c>
      <c r="F33" s="14">
        <v>4</v>
      </c>
      <c r="G33" s="14">
        <v>0</v>
      </c>
      <c r="H33" s="14">
        <f>SUM(H35:H56)</f>
        <v>0</v>
      </c>
      <c r="I33" s="14">
        <f>SUM(I35:I56)</f>
        <v>0</v>
      </c>
      <c r="J33" s="33"/>
    </row>
    <row r="34" spans="1:10" ht="15.75" customHeight="1">
      <c r="A34" s="29"/>
      <c r="B34" s="29"/>
      <c r="C34" s="30" t="s">
        <v>30</v>
      </c>
      <c r="D34" s="29"/>
      <c r="E34" s="29"/>
      <c r="F34" s="29"/>
      <c r="G34" s="55"/>
      <c r="H34" s="55"/>
      <c r="I34" s="55"/>
      <c r="J34" s="58"/>
    </row>
    <row r="35" spans="1:10" ht="15">
      <c r="A35" s="29"/>
      <c r="B35" s="29"/>
      <c r="C35" s="29" t="s">
        <v>31</v>
      </c>
      <c r="D35" s="29"/>
      <c r="E35" s="29"/>
      <c r="F35" s="29"/>
      <c r="G35" s="56"/>
      <c r="H35" s="56"/>
      <c r="I35" s="56"/>
      <c r="J35" s="58"/>
    </row>
    <row r="36" spans="1:10" ht="15">
      <c r="A36" s="29"/>
      <c r="B36" s="29"/>
      <c r="C36" s="29" t="s">
        <v>32</v>
      </c>
      <c r="D36" s="29"/>
      <c r="E36" s="29"/>
      <c r="F36" s="29">
        <v>1</v>
      </c>
      <c r="G36" s="56">
        <v>0</v>
      </c>
      <c r="H36" s="56">
        <v>0</v>
      </c>
      <c r="I36" s="56"/>
      <c r="J36" s="58"/>
    </row>
    <row r="37" spans="1:10" ht="15">
      <c r="A37" s="29"/>
      <c r="B37" s="29"/>
      <c r="C37" s="29" t="s">
        <v>33</v>
      </c>
      <c r="D37" s="29"/>
      <c r="E37" s="29"/>
      <c r="F37" s="29"/>
      <c r="G37" s="56"/>
      <c r="H37" s="56"/>
      <c r="I37" s="56"/>
      <c r="J37" s="58"/>
    </row>
    <row r="38" spans="1:10" ht="15">
      <c r="A38" s="29"/>
      <c r="B38" s="29"/>
      <c r="C38" s="29" t="s">
        <v>34</v>
      </c>
      <c r="D38" s="29"/>
      <c r="E38" s="29"/>
      <c r="F38" s="29"/>
      <c r="G38" s="56"/>
      <c r="H38" s="56"/>
      <c r="I38" s="56"/>
      <c r="J38" s="58"/>
    </row>
    <row r="39" spans="1:10" ht="15">
      <c r="A39" s="29"/>
      <c r="B39" s="29"/>
      <c r="C39" s="29" t="s">
        <v>35</v>
      </c>
      <c r="D39" s="29"/>
      <c r="E39" s="29"/>
      <c r="F39" s="29"/>
      <c r="G39" s="56"/>
      <c r="H39" s="56"/>
      <c r="I39" s="56"/>
      <c r="J39" s="58"/>
    </row>
    <row r="40" spans="1:10" ht="15">
      <c r="A40" s="29"/>
      <c r="B40" s="29"/>
      <c r="C40" s="29" t="s">
        <v>36</v>
      </c>
      <c r="D40" s="29"/>
      <c r="E40" s="29"/>
      <c r="F40" s="29"/>
      <c r="G40" s="56"/>
      <c r="H40" s="56"/>
      <c r="I40" s="56"/>
      <c r="J40" s="58"/>
    </row>
    <row r="41" spans="1:10" ht="15">
      <c r="A41" s="29"/>
      <c r="B41" s="29"/>
      <c r="C41" s="29" t="s">
        <v>37</v>
      </c>
      <c r="D41" s="29"/>
      <c r="E41" s="29"/>
      <c r="F41" s="29"/>
      <c r="G41" s="56"/>
      <c r="H41" s="56"/>
      <c r="I41" s="56"/>
      <c r="J41" s="58"/>
    </row>
    <row r="42" spans="1:10" ht="15">
      <c r="A42" s="29"/>
      <c r="B42" s="29"/>
      <c r="C42" s="29" t="s">
        <v>38</v>
      </c>
      <c r="D42" s="29"/>
      <c r="E42" s="29"/>
      <c r="F42" s="29"/>
      <c r="G42" s="56"/>
      <c r="H42" s="56"/>
      <c r="I42" s="56"/>
      <c r="J42" s="58"/>
    </row>
    <row r="43" spans="1:10" ht="15">
      <c r="A43" s="29"/>
      <c r="B43" s="29"/>
      <c r="C43" s="29" t="s">
        <v>39</v>
      </c>
      <c r="D43" s="29"/>
      <c r="E43" s="29"/>
      <c r="F43" s="29"/>
      <c r="G43" s="56"/>
      <c r="H43" s="56"/>
      <c r="I43" s="56"/>
      <c r="J43" s="58"/>
    </row>
    <row r="44" spans="1:10" ht="15">
      <c r="A44" s="29"/>
      <c r="B44" s="29"/>
      <c r="C44" s="29" t="s">
        <v>40</v>
      </c>
      <c r="D44" s="29"/>
      <c r="E44" s="29"/>
      <c r="F44" s="29"/>
      <c r="G44" s="56"/>
      <c r="H44" s="56"/>
      <c r="I44" s="56"/>
      <c r="J44" s="58"/>
    </row>
    <row r="45" spans="1:10" ht="15">
      <c r="A45" s="29"/>
      <c r="B45" s="29"/>
      <c r="C45" s="29" t="s">
        <v>41</v>
      </c>
      <c r="D45" s="29"/>
      <c r="E45" s="29"/>
      <c r="F45" s="29">
        <v>1</v>
      </c>
      <c r="G45" s="56">
        <v>0</v>
      </c>
      <c r="H45" s="56">
        <v>0</v>
      </c>
      <c r="I45" s="56"/>
      <c r="J45" s="58"/>
    </row>
    <row r="46" spans="1:10" ht="15">
      <c r="A46" s="29"/>
      <c r="B46" s="29"/>
      <c r="C46" s="29" t="s">
        <v>42</v>
      </c>
      <c r="D46" s="29"/>
      <c r="E46" s="29"/>
      <c r="F46" s="29"/>
      <c r="G46" s="56"/>
      <c r="H46" s="56"/>
      <c r="I46" s="56"/>
      <c r="J46" s="58"/>
    </row>
    <row r="47" spans="1:10" ht="15">
      <c r="A47" s="29"/>
      <c r="B47" s="29"/>
      <c r="C47" s="29" t="s">
        <v>43</v>
      </c>
      <c r="D47" s="29"/>
      <c r="E47" s="29"/>
      <c r="F47" s="29"/>
      <c r="G47" s="56"/>
      <c r="H47" s="56"/>
      <c r="I47" s="56"/>
      <c r="J47" s="58"/>
    </row>
    <row r="48" spans="1:10" ht="15">
      <c r="A48" s="29"/>
      <c r="B48" s="29"/>
      <c r="C48" s="29" t="s">
        <v>44</v>
      </c>
      <c r="D48" s="29"/>
      <c r="E48" s="29"/>
      <c r="F48" s="29"/>
      <c r="G48" s="56"/>
      <c r="H48" s="56"/>
      <c r="I48" s="56"/>
      <c r="J48" s="58"/>
    </row>
    <row r="49" spans="1:10" ht="15">
      <c r="A49" s="29"/>
      <c r="B49" s="29"/>
      <c r="C49" s="29" t="s">
        <v>45</v>
      </c>
      <c r="D49" s="29"/>
      <c r="E49" s="29"/>
      <c r="F49" s="29"/>
      <c r="G49" s="56"/>
      <c r="H49" s="56"/>
      <c r="I49" s="56"/>
      <c r="J49" s="58"/>
    </row>
    <row r="50" spans="1:10" ht="15">
      <c r="A50" s="29"/>
      <c r="B50" s="29"/>
      <c r="C50" s="29" t="s">
        <v>46</v>
      </c>
      <c r="D50" s="29"/>
      <c r="E50" s="29"/>
      <c r="F50" s="29"/>
      <c r="G50" s="56"/>
      <c r="H50" s="56"/>
      <c r="I50" s="56"/>
      <c r="J50" s="58"/>
    </row>
    <row r="51" spans="1:10" ht="15">
      <c r="A51" s="29"/>
      <c r="B51" s="29"/>
      <c r="C51" s="29" t="s">
        <v>47</v>
      </c>
      <c r="D51" s="29"/>
      <c r="E51" s="29"/>
      <c r="F51" s="29"/>
      <c r="G51" s="56"/>
      <c r="H51" s="56"/>
      <c r="I51" s="56"/>
      <c r="J51" s="58"/>
    </row>
    <row r="52" spans="1:10" ht="15">
      <c r="A52" s="29"/>
      <c r="B52" s="29"/>
      <c r="C52" s="29" t="s">
        <v>48</v>
      </c>
      <c r="D52" s="29"/>
      <c r="E52" s="29"/>
      <c r="F52" s="29"/>
      <c r="G52" s="56"/>
      <c r="H52" s="56"/>
      <c r="I52" s="56"/>
      <c r="J52" s="58"/>
    </row>
    <row r="53" spans="1:10" ht="15">
      <c r="A53" s="29"/>
      <c r="B53" s="29"/>
      <c r="C53" s="29" t="s">
        <v>49</v>
      </c>
      <c r="D53" s="29"/>
      <c r="E53" s="29"/>
      <c r="F53" s="29"/>
      <c r="G53" s="56"/>
      <c r="H53" s="56"/>
      <c r="I53" s="56"/>
      <c r="J53" s="58"/>
    </row>
    <row r="54" spans="1:10" ht="15">
      <c r="A54" s="29"/>
      <c r="B54" s="29"/>
      <c r="C54" s="29" t="s">
        <v>50</v>
      </c>
      <c r="D54" s="29"/>
      <c r="E54" s="29"/>
      <c r="F54" s="29"/>
      <c r="G54" s="56"/>
      <c r="H54" s="56"/>
      <c r="I54" s="56"/>
      <c r="J54" s="58"/>
    </row>
    <row r="55" spans="1:10" ht="15">
      <c r="A55" s="29"/>
      <c r="B55" s="29"/>
      <c r="C55" s="29" t="s">
        <v>51</v>
      </c>
      <c r="D55" s="29"/>
      <c r="E55" s="29"/>
      <c r="F55" s="29"/>
      <c r="G55" s="56"/>
      <c r="H55" s="56"/>
      <c r="I55" s="56"/>
      <c r="J55" s="58"/>
    </row>
    <row r="56" spans="1:10" ht="15.75" customHeight="1">
      <c r="A56" s="29"/>
      <c r="B56" s="29"/>
      <c r="C56" s="30" t="s">
        <v>61</v>
      </c>
      <c r="D56" s="34"/>
      <c r="E56" s="34"/>
      <c r="F56" s="35">
        <v>2</v>
      </c>
      <c r="G56" s="57">
        <v>0</v>
      </c>
      <c r="H56" s="57">
        <v>0</v>
      </c>
      <c r="I56" s="57"/>
      <c r="J56" s="58"/>
    </row>
    <row r="57" spans="1:10" ht="89.25" customHeight="1">
      <c r="A57" s="9">
        <v>39</v>
      </c>
      <c r="B57" s="10">
        <v>606</v>
      </c>
      <c r="C57" s="11" t="s">
        <v>55</v>
      </c>
      <c r="D57" s="23" t="s">
        <v>56</v>
      </c>
      <c r="E57" s="13">
        <v>2018</v>
      </c>
      <c r="F57" s="14">
        <v>1.753</v>
      </c>
      <c r="G57" s="13">
        <v>1.742</v>
      </c>
      <c r="H57" s="14" t="s">
        <v>57</v>
      </c>
      <c r="I57" s="13"/>
      <c r="J57" s="15" t="s">
        <v>84</v>
      </c>
    </row>
    <row r="58" spans="1:10" ht="15">
      <c r="A58" s="31"/>
      <c r="B58" s="31" t="s">
        <v>93</v>
      </c>
      <c r="C58" s="31"/>
      <c r="D58" s="31"/>
      <c r="E58" s="31"/>
      <c r="F58" s="31"/>
      <c r="G58" s="31"/>
      <c r="H58" s="31"/>
      <c r="I58" s="31"/>
      <c r="J58" s="31"/>
    </row>
    <row r="59" spans="1:10" ht="15">
      <c r="A59" s="31"/>
      <c r="B59" s="31"/>
      <c r="C59" s="31"/>
      <c r="D59" s="31"/>
      <c r="E59" s="31"/>
      <c r="F59" s="31"/>
      <c r="G59" s="31"/>
      <c r="H59" s="31"/>
      <c r="I59" s="31"/>
      <c r="J59" s="31"/>
    </row>
  </sheetData>
  <sheetProtection/>
  <mergeCells count="10">
    <mergeCell ref="B5:B6"/>
    <mergeCell ref="J5:J6"/>
    <mergeCell ref="A2:J2"/>
    <mergeCell ref="A4:J4"/>
    <mergeCell ref="A5:A6"/>
    <mergeCell ref="C5:C6"/>
    <mergeCell ref="D5:D6"/>
    <mergeCell ref="E5:E6"/>
    <mergeCell ref="F5:I5"/>
    <mergeCell ref="A3:J3"/>
  </mergeCells>
  <printOptions/>
  <pageMargins left="0.5" right="0.31496062992125984" top="0.89" bottom="0.15748031496062992" header="0.87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="60" zoomScaleNormal="82" zoomScalePageLayoutView="0" workbookViewId="0" topLeftCell="A28">
      <selection activeCell="N34" sqref="N34"/>
    </sheetView>
  </sheetViews>
  <sheetFormatPr defaultColWidth="9.140625" defaultRowHeight="15"/>
  <cols>
    <col min="1" max="1" width="4.140625" style="0" customWidth="1"/>
    <col min="2" max="2" width="21.57421875" style="0" customWidth="1"/>
    <col min="3" max="3" width="38.140625" style="0" customWidth="1"/>
    <col min="4" max="4" width="12.140625" style="0" customWidth="1"/>
    <col min="5" max="5" width="12.421875" style="0" customWidth="1"/>
    <col min="6" max="6" width="12.710937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6" t="s">
        <v>29</v>
      </c>
    </row>
    <row r="2" spans="1:11" ht="49.5" customHeight="1">
      <c r="A2" s="116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6.5">
      <c r="A3" s="94" t="s">
        <v>83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6.5">
      <c r="A4" s="94" t="s">
        <v>81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1.5" customHeight="1">
      <c r="A6" s="91" t="s">
        <v>0</v>
      </c>
      <c r="B6" s="87" t="s">
        <v>13</v>
      </c>
      <c r="C6" s="88" t="s">
        <v>14</v>
      </c>
      <c r="D6" s="88" t="s">
        <v>15</v>
      </c>
      <c r="E6" s="88" t="s">
        <v>16</v>
      </c>
      <c r="F6" s="88" t="s">
        <v>17</v>
      </c>
      <c r="G6" s="88" t="s">
        <v>18</v>
      </c>
      <c r="H6" s="88"/>
      <c r="I6" s="88"/>
      <c r="J6" s="88"/>
      <c r="K6" s="87" t="s">
        <v>9</v>
      </c>
    </row>
    <row r="7" spans="1:17" ht="56.25" customHeight="1">
      <c r="A7" s="92"/>
      <c r="B7" s="88"/>
      <c r="C7" s="93"/>
      <c r="D7" s="93"/>
      <c r="E7" s="93"/>
      <c r="F7" s="93"/>
      <c r="G7" s="1" t="s">
        <v>19</v>
      </c>
      <c r="H7" s="1" t="s">
        <v>6</v>
      </c>
      <c r="I7" s="1" t="s">
        <v>7</v>
      </c>
      <c r="J7" s="1" t="s">
        <v>8</v>
      </c>
      <c r="K7" s="88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5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" customHeight="1">
      <c r="A9" s="95" t="s">
        <v>20</v>
      </c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s="67" customFormat="1" ht="27" customHeight="1">
      <c r="A10" s="98" t="s">
        <v>87</v>
      </c>
      <c r="B10" s="99"/>
      <c r="C10" s="99"/>
      <c r="D10" s="99"/>
      <c r="E10" s="99"/>
      <c r="F10" s="99"/>
      <c r="G10" s="99"/>
      <c r="H10" s="99"/>
      <c r="I10" s="99"/>
      <c r="J10" s="99"/>
      <c r="K10" s="109"/>
    </row>
    <row r="11" spans="1:11" s="67" customFormat="1" ht="43.5" customHeight="1">
      <c r="A11" s="78">
        <v>1</v>
      </c>
      <c r="B11" s="75"/>
      <c r="C11" s="82"/>
      <c r="D11" s="76" t="s">
        <v>11</v>
      </c>
      <c r="E11" s="77" t="s">
        <v>76</v>
      </c>
      <c r="F11" s="81" t="s">
        <v>85</v>
      </c>
      <c r="G11" s="81" t="s">
        <v>88</v>
      </c>
      <c r="H11" s="80"/>
      <c r="I11" s="80"/>
      <c r="J11" s="80"/>
      <c r="K11" s="79"/>
    </row>
    <row r="12" spans="1:11" ht="27.75" customHeight="1">
      <c r="A12" s="98" t="s">
        <v>89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</row>
    <row r="13" spans="1:11" ht="60.75" customHeight="1">
      <c r="A13" s="105">
        <v>2</v>
      </c>
      <c r="B13" s="103" t="s">
        <v>23</v>
      </c>
      <c r="C13" s="37" t="s">
        <v>58</v>
      </c>
      <c r="D13" s="106">
        <v>0.64</v>
      </c>
      <c r="E13" s="101" t="s">
        <v>76</v>
      </c>
      <c r="F13" s="101" t="s">
        <v>85</v>
      </c>
      <c r="G13" s="101" t="s">
        <v>85</v>
      </c>
      <c r="H13" s="66">
        <f>SUM(H14:H36)</f>
        <v>51.655588125120005</v>
      </c>
      <c r="I13" s="38">
        <f>SUM(I15:I36)</f>
        <v>52.490600799999996</v>
      </c>
      <c r="J13" s="38">
        <f>I13-H13</f>
        <v>0.8350126748799909</v>
      </c>
      <c r="K13" s="39"/>
    </row>
    <row r="14" spans="1:11" ht="18" customHeight="1">
      <c r="A14" s="104"/>
      <c r="B14" s="104"/>
      <c r="C14" s="30" t="s">
        <v>30</v>
      </c>
      <c r="D14" s="107"/>
      <c r="E14" s="107"/>
      <c r="F14" s="107"/>
      <c r="G14" s="107"/>
      <c r="H14" s="29"/>
      <c r="I14" s="40"/>
      <c r="J14" s="29"/>
      <c r="K14" s="29"/>
    </row>
    <row r="15" spans="1:11" ht="15">
      <c r="A15" s="104"/>
      <c r="B15" s="104"/>
      <c r="C15" s="29" t="s">
        <v>31</v>
      </c>
      <c r="D15" s="107"/>
      <c r="E15" s="107"/>
      <c r="F15" s="107"/>
      <c r="G15" s="107"/>
      <c r="H15" s="40">
        <f>14.4*15102.3*6/1000000*1.292-0.2098*1.292</f>
        <v>1.41479002624</v>
      </c>
      <c r="I15" s="40">
        <f>(1.3225-0.2098)*1.292</f>
        <v>1.4376084</v>
      </c>
      <c r="J15" s="40">
        <f>I15-H15</f>
        <v>0.022818373760000066</v>
      </c>
      <c r="K15" s="29"/>
    </row>
    <row r="16" spans="1:11" ht="15">
      <c r="A16" s="104"/>
      <c r="B16" s="104"/>
      <c r="C16" s="29" t="s">
        <v>32</v>
      </c>
      <c r="D16" s="107"/>
      <c r="E16" s="107"/>
      <c r="F16" s="107"/>
      <c r="G16" s="107"/>
      <c r="H16" s="40">
        <f>41.2*15102.3*6/1000000*1.292-0.1686*1.292</f>
        <v>4.60557761952</v>
      </c>
      <c r="I16" s="40">
        <f>(3.7852-0.1686)*1.292</f>
        <v>4.6726472</v>
      </c>
      <c r="J16" s="40">
        <f aca="true" t="shared" si="0" ref="J16:J36">I16-H16</f>
        <v>0.06706958048000011</v>
      </c>
      <c r="K16" s="29"/>
    </row>
    <row r="17" spans="1:11" ht="15">
      <c r="A17" s="104"/>
      <c r="B17" s="104"/>
      <c r="C17" s="29" t="s">
        <v>33</v>
      </c>
      <c r="D17" s="107"/>
      <c r="E17" s="107"/>
      <c r="F17" s="107"/>
      <c r="G17" s="107"/>
      <c r="H17" s="40">
        <f>56.4*15102.3*6/1000000*1.292-0.097*1.292</f>
        <v>6.477594869440001</v>
      </c>
      <c r="I17" s="40">
        <f>(5.1956-0.097)*1.292</f>
        <v>6.587391199999999</v>
      </c>
      <c r="J17" s="40">
        <f t="shared" si="0"/>
        <v>0.10979633055999827</v>
      </c>
      <c r="K17" s="29"/>
    </row>
    <row r="18" spans="1:11" ht="15">
      <c r="A18" s="104"/>
      <c r="B18" s="104"/>
      <c r="C18" s="29" t="s">
        <v>34</v>
      </c>
      <c r="D18" s="107"/>
      <c r="E18" s="107"/>
      <c r="F18" s="107"/>
      <c r="G18" s="107"/>
      <c r="H18" s="40">
        <f>12.3*15102.3*6/1000000*1.292-0.2821*1.292</f>
        <v>1.0755250640799998</v>
      </c>
      <c r="I18" s="40">
        <f>(1.13-0.2921)*1.292</f>
        <v>1.0825668</v>
      </c>
      <c r="J18" s="40">
        <f t="shared" si="0"/>
        <v>0.007041735920000125</v>
      </c>
      <c r="K18" s="29"/>
    </row>
    <row r="19" spans="1:11" ht="15">
      <c r="A19" s="104"/>
      <c r="B19" s="104"/>
      <c r="C19" s="29" t="s">
        <v>35</v>
      </c>
      <c r="D19" s="107"/>
      <c r="E19" s="107"/>
      <c r="F19" s="107"/>
      <c r="G19" s="107"/>
      <c r="H19" s="40">
        <f>29.9*15102.3*6/1000000*1.292-0.0183*1.292</f>
        <v>3.47683998504</v>
      </c>
      <c r="I19" s="40">
        <f>(2.7479-0.0183)*1.292</f>
        <v>3.5266432</v>
      </c>
      <c r="J19" s="40">
        <f t="shared" si="0"/>
        <v>0.049803214960000286</v>
      </c>
      <c r="K19" s="29"/>
    </row>
    <row r="20" spans="1:11" ht="15">
      <c r="A20" s="104"/>
      <c r="B20" s="104"/>
      <c r="C20" s="29" t="s">
        <v>36</v>
      </c>
      <c r="D20" s="107"/>
      <c r="E20" s="107"/>
      <c r="F20" s="107"/>
      <c r="G20" s="107"/>
      <c r="H20" s="40">
        <f>5.4*15102.3*6/1000000*1.292-0.0248*1.292</f>
        <v>0.60015275984</v>
      </c>
      <c r="I20" s="40">
        <f>(0.4959-0.0248)*1.292</f>
        <v>0.6086612</v>
      </c>
      <c r="J20" s="40">
        <f t="shared" si="0"/>
        <v>0.008508440159999964</v>
      </c>
      <c r="K20" s="29"/>
    </row>
    <row r="21" spans="1:11" ht="15">
      <c r="A21" s="104"/>
      <c r="B21" s="104"/>
      <c r="C21" s="29" t="s">
        <v>37</v>
      </c>
      <c r="D21" s="107"/>
      <c r="E21" s="107"/>
      <c r="F21" s="107"/>
      <c r="G21" s="107"/>
      <c r="H21" s="40">
        <f>20.3*15102.3*6/1000000*1.292-0.1379*1.292</f>
        <v>2.19841570088</v>
      </c>
      <c r="I21" s="40">
        <f>(1.8642-0.1379)*1.292</f>
        <v>2.2303796000000005</v>
      </c>
      <c r="J21" s="40">
        <f t="shared" si="0"/>
        <v>0.031963899120000416</v>
      </c>
      <c r="K21" s="29"/>
    </row>
    <row r="22" spans="1:11" ht="15">
      <c r="A22" s="104"/>
      <c r="B22" s="104"/>
      <c r="C22" s="29" t="s">
        <v>38</v>
      </c>
      <c r="D22" s="107"/>
      <c r="E22" s="107"/>
      <c r="F22" s="107"/>
      <c r="G22" s="107"/>
      <c r="H22" s="40">
        <f>18*15102.3*6/1000000*1.292-0.0554*1.292</f>
        <v>2.0357377328</v>
      </c>
      <c r="I22" s="40">
        <f>(1.6537-0.0554)*1.292</f>
        <v>2.0650036000000003</v>
      </c>
      <c r="J22" s="40">
        <f t="shared" si="0"/>
        <v>0.02926586720000035</v>
      </c>
      <c r="K22" s="29"/>
    </row>
    <row r="23" spans="1:11" ht="15">
      <c r="A23" s="104"/>
      <c r="B23" s="104"/>
      <c r="C23" s="29" t="s">
        <v>39</v>
      </c>
      <c r="D23" s="107"/>
      <c r="E23" s="107"/>
      <c r="F23" s="107"/>
      <c r="G23" s="107"/>
      <c r="H23" s="40">
        <f>0*15102.3*3/1000000*1.292-0*1.292</f>
        <v>0</v>
      </c>
      <c r="I23" s="40">
        <v>0</v>
      </c>
      <c r="J23" s="40">
        <v>0</v>
      </c>
      <c r="K23" s="29"/>
    </row>
    <row r="24" spans="1:11" ht="15">
      <c r="A24" s="104"/>
      <c r="B24" s="104"/>
      <c r="C24" s="29" t="s">
        <v>40</v>
      </c>
      <c r="D24" s="107"/>
      <c r="E24" s="107"/>
      <c r="F24" s="107"/>
      <c r="G24" s="107"/>
      <c r="H24" s="40">
        <f>12.2*15102.3*6/1000000*1.292-0.0455*1.292</f>
        <v>1.3695049611199999</v>
      </c>
      <c r="I24" s="40">
        <f>(1.1208-0.0455)*1.292</f>
        <v>1.3892875999999998</v>
      </c>
      <c r="J24" s="40">
        <f t="shared" si="0"/>
        <v>0.01978263887999998</v>
      </c>
      <c r="K24" s="29"/>
    </row>
    <row r="25" spans="1:11" ht="15">
      <c r="A25" s="104"/>
      <c r="B25" s="104"/>
      <c r="C25" s="29" t="s">
        <v>41</v>
      </c>
      <c r="D25" s="107"/>
      <c r="E25" s="107"/>
      <c r="F25" s="107"/>
      <c r="G25" s="107"/>
      <c r="H25" s="40">
        <f>0*15102.3*3/1000000*1.292-0*1.292</f>
        <v>0</v>
      </c>
      <c r="I25" s="40">
        <v>0</v>
      </c>
      <c r="J25" s="40">
        <v>0</v>
      </c>
      <c r="K25" s="29"/>
    </row>
    <row r="26" spans="1:11" ht="15">
      <c r="A26" s="104"/>
      <c r="B26" s="104"/>
      <c r="C26" s="29" t="s">
        <v>42</v>
      </c>
      <c r="D26" s="107"/>
      <c r="E26" s="107"/>
      <c r="F26" s="107"/>
      <c r="G26" s="107"/>
      <c r="H26" s="40">
        <f>28.7*15102.3*6/1000000*1.292-0.1644*1.292</f>
        <v>3.1475911495199997</v>
      </c>
      <c r="I26" s="40">
        <f>(2.6377-0.1644)*1.292</f>
        <v>3.1955036000000003</v>
      </c>
      <c r="J26" s="40">
        <f t="shared" si="0"/>
        <v>0.04791245048000059</v>
      </c>
      <c r="K26" s="29"/>
    </row>
    <row r="27" spans="1:11" ht="15">
      <c r="A27" s="104"/>
      <c r="B27" s="104"/>
      <c r="C27" s="29" t="s">
        <v>43</v>
      </c>
      <c r="D27" s="107"/>
      <c r="E27" s="107"/>
      <c r="F27" s="107"/>
      <c r="G27" s="107"/>
      <c r="H27" s="40">
        <f>9.9*15102.3*6/1000000*1.292-0.0681*1.292</f>
        <v>1.0710377930399997</v>
      </c>
      <c r="I27" s="40">
        <f>(0.9095-0.0681)*1.292</f>
        <v>1.0870887999999999</v>
      </c>
      <c r="J27" s="40">
        <f t="shared" si="0"/>
        <v>0.01605100696000017</v>
      </c>
      <c r="K27" s="29"/>
    </row>
    <row r="28" spans="1:11" ht="15">
      <c r="A28" s="104"/>
      <c r="B28" s="104"/>
      <c r="C28" s="29" t="s">
        <v>44</v>
      </c>
      <c r="D28" s="107"/>
      <c r="E28" s="107"/>
      <c r="F28" s="107"/>
      <c r="G28" s="107"/>
      <c r="H28" s="40">
        <f>29*15102.3*6/1000000*1.292-0.357*1.292</f>
        <v>2.9338738584</v>
      </c>
      <c r="I28" s="40">
        <f>(2.6647-0.357)*1.292</f>
        <v>2.9815483999999994</v>
      </c>
      <c r="J28" s="40">
        <f t="shared" si="0"/>
        <v>0.04767454159999929</v>
      </c>
      <c r="K28" s="29"/>
    </row>
    <row r="29" spans="1:11" ht="15">
      <c r="A29" s="104"/>
      <c r="B29" s="104"/>
      <c r="C29" s="29" t="s">
        <v>45</v>
      </c>
      <c r="D29" s="107"/>
      <c r="E29" s="107"/>
      <c r="F29" s="107"/>
      <c r="G29" s="107"/>
      <c r="H29" s="40">
        <f>3.6*15102.3*6/1000000*1.292-0.0744*1.292</f>
        <v>0.32533810656</v>
      </c>
      <c r="I29" s="40">
        <f>(0.3441-0.0744)*1.292</f>
        <v>0.34845240000000005</v>
      </c>
      <c r="J29" s="40">
        <f t="shared" si="0"/>
        <v>0.023114293440000044</v>
      </c>
      <c r="K29" s="29"/>
    </row>
    <row r="30" spans="1:11" ht="15">
      <c r="A30" s="104"/>
      <c r="B30" s="104"/>
      <c r="C30" s="29" t="s">
        <v>46</v>
      </c>
      <c r="D30" s="107"/>
      <c r="E30" s="107"/>
      <c r="F30" s="107"/>
      <c r="G30" s="107"/>
      <c r="H30" s="40">
        <f>7.4*15102.3*6/1000000*1.292-0.008*1.292</f>
        <v>0.85600441904</v>
      </c>
      <c r="I30" s="40">
        <f>(0.6855-0.008)*1.292</f>
        <v>0.87533</v>
      </c>
      <c r="J30" s="40">
        <f t="shared" si="0"/>
        <v>0.019325580960000033</v>
      </c>
      <c r="K30" s="29"/>
    </row>
    <row r="31" spans="1:11" ht="15">
      <c r="A31" s="104"/>
      <c r="B31" s="104"/>
      <c r="C31" s="29" t="s">
        <v>47</v>
      </c>
      <c r="D31" s="107"/>
      <c r="E31" s="107"/>
      <c r="F31" s="107"/>
      <c r="G31" s="107"/>
      <c r="H31" s="40">
        <f>40.6*15102.3*6/1000000*1.292-0.3678*1.292</f>
        <v>4.27796740176</v>
      </c>
      <c r="I31" s="40">
        <f>(3.7302-0.3678)*1.292</f>
        <v>4.3442208</v>
      </c>
      <c r="J31" s="40">
        <f t="shared" si="0"/>
        <v>0.06625339824000065</v>
      </c>
      <c r="K31" s="29"/>
    </row>
    <row r="32" spans="1:11" ht="15">
      <c r="A32" s="104"/>
      <c r="B32" s="104"/>
      <c r="C32" s="29" t="s">
        <v>48</v>
      </c>
      <c r="D32" s="107"/>
      <c r="E32" s="107"/>
      <c r="F32" s="107"/>
      <c r="G32" s="107"/>
      <c r="H32" s="40">
        <f>20.1*15102.3*6/1000000*1.292-0*1.292</f>
        <v>2.35316789496</v>
      </c>
      <c r="I32" s="40">
        <f>1.8515*1.292</f>
        <v>2.392138</v>
      </c>
      <c r="J32" s="40">
        <f t="shared" si="0"/>
        <v>0.0389701050400002</v>
      </c>
      <c r="K32" s="29"/>
    </row>
    <row r="33" spans="1:11" ht="15">
      <c r="A33" s="104"/>
      <c r="B33" s="104"/>
      <c r="C33" s="29" t="s">
        <v>49</v>
      </c>
      <c r="D33" s="107"/>
      <c r="E33" s="107"/>
      <c r="F33" s="107"/>
      <c r="G33" s="107"/>
      <c r="H33" s="40">
        <f>18.5*15102.3*6/1000000*1.292-0*1.292</f>
        <v>2.1658510476</v>
      </c>
      <c r="I33" s="40">
        <f>1.7003*1.292</f>
        <v>2.1967876</v>
      </c>
      <c r="J33" s="40">
        <f t="shared" si="0"/>
        <v>0.03093655240000004</v>
      </c>
      <c r="K33" s="29"/>
    </row>
    <row r="34" spans="1:11" ht="15">
      <c r="A34" s="104"/>
      <c r="B34" s="104"/>
      <c r="C34" s="29" t="s">
        <v>50</v>
      </c>
      <c r="D34" s="107"/>
      <c r="E34" s="107"/>
      <c r="F34" s="107"/>
      <c r="G34" s="107"/>
      <c r="H34" s="40">
        <f>8.9*15102.3*6/1000000*1.292-0.0207*1.292</f>
        <v>1.01520556344</v>
      </c>
      <c r="I34" s="40">
        <f>(0.8173-0.0207)*1.292</f>
        <v>1.0292072</v>
      </c>
      <c r="J34" s="40">
        <f t="shared" si="0"/>
        <v>0.014001636560000197</v>
      </c>
      <c r="K34" s="29"/>
    </row>
    <row r="35" spans="1:11" ht="15">
      <c r="A35" s="104"/>
      <c r="B35" s="104"/>
      <c r="C35" s="29" t="s">
        <v>51</v>
      </c>
      <c r="D35" s="107"/>
      <c r="E35" s="107"/>
      <c r="F35" s="107"/>
      <c r="G35" s="107"/>
      <c r="H35" s="40">
        <f>17.5*15102.3*6/1000000*1.292-0.2547*1.292</f>
        <v>1.719705618</v>
      </c>
      <c r="I35" s="40">
        <f>(1.6079-0.2547)*1.292</f>
        <v>1.7483344000000003</v>
      </c>
      <c r="J35" s="40">
        <f t="shared" si="0"/>
        <v>0.028628782000000186</v>
      </c>
      <c r="K35" s="29"/>
    </row>
    <row r="36" spans="1:11" ht="18.75" customHeight="1">
      <c r="A36" s="104"/>
      <c r="B36" s="104"/>
      <c r="C36" s="30" t="s">
        <v>52</v>
      </c>
      <c r="D36" s="108"/>
      <c r="E36" s="108"/>
      <c r="F36" s="108"/>
      <c r="G36" s="108"/>
      <c r="H36" s="40">
        <f>82.9*15102.3*6/1000000*1.292-0.9053*1.292</f>
        <v>8.53570655384</v>
      </c>
      <c r="I36" s="40">
        <f>(7.6327-0.9053)*1.292</f>
        <v>8.6918008</v>
      </c>
      <c r="J36" s="40">
        <f t="shared" si="0"/>
        <v>0.15609424615999856</v>
      </c>
      <c r="K36" s="29"/>
    </row>
    <row r="37" spans="1:11" ht="23.25" customHeight="1">
      <c r="A37" s="98" t="s">
        <v>90</v>
      </c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ht="102" customHeight="1">
      <c r="A38" s="93">
        <v>3</v>
      </c>
      <c r="B38" s="117" t="s">
        <v>24</v>
      </c>
      <c r="C38" s="8" t="s">
        <v>25</v>
      </c>
      <c r="D38" s="112" t="s">
        <v>77</v>
      </c>
      <c r="E38" s="112" t="s">
        <v>76</v>
      </c>
      <c r="F38" s="115" t="s">
        <v>85</v>
      </c>
      <c r="G38" s="115" t="s">
        <v>85</v>
      </c>
      <c r="H38" s="65">
        <f>SUM(H40:H61)</f>
        <v>0</v>
      </c>
      <c r="I38" s="65">
        <f>SUM(I40:I61)</f>
        <v>0</v>
      </c>
      <c r="J38" s="59">
        <f>SUM(J40:J61)</f>
        <v>0</v>
      </c>
      <c r="K38" s="60"/>
    </row>
    <row r="39" spans="1:11" ht="18" customHeight="1">
      <c r="A39" s="119"/>
      <c r="B39" s="118"/>
      <c r="C39" s="26" t="s">
        <v>30</v>
      </c>
      <c r="D39" s="113"/>
      <c r="E39" s="113"/>
      <c r="F39" s="87"/>
      <c r="G39" s="87"/>
      <c r="H39" s="61"/>
      <c r="I39" s="61"/>
      <c r="J39" s="61"/>
      <c r="K39" s="61"/>
    </row>
    <row r="40" spans="1:11" ht="15">
      <c r="A40" s="119"/>
      <c r="B40" s="118"/>
      <c r="C40" s="27" t="s">
        <v>31</v>
      </c>
      <c r="D40" s="113"/>
      <c r="E40" s="113"/>
      <c r="F40" s="87"/>
      <c r="G40" s="87"/>
      <c r="H40" s="62"/>
      <c r="I40" s="62"/>
      <c r="J40" s="61"/>
      <c r="K40" s="61"/>
    </row>
    <row r="41" spans="1:11" ht="15">
      <c r="A41" s="119"/>
      <c r="B41" s="118"/>
      <c r="C41" s="27" t="s">
        <v>32</v>
      </c>
      <c r="D41" s="113"/>
      <c r="E41" s="113"/>
      <c r="F41" s="87"/>
      <c r="G41" s="87"/>
      <c r="H41" s="62">
        <v>0</v>
      </c>
      <c r="I41" s="62">
        <v>0</v>
      </c>
      <c r="J41" s="61">
        <v>0</v>
      </c>
      <c r="K41" s="61"/>
    </row>
    <row r="42" spans="1:11" ht="15">
      <c r="A42" s="119"/>
      <c r="B42" s="118"/>
      <c r="C42" s="29" t="s">
        <v>33</v>
      </c>
      <c r="D42" s="113"/>
      <c r="E42" s="113"/>
      <c r="F42" s="87"/>
      <c r="G42" s="87"/>
      <c r="H42" s="62"/>
      <c r="I42" s="62"/>
      <c r="J42" s="61"/>
      <c r="K42" s="61"/>
    </row>
    <row r="43" spans="1:11" ht="15">
      <c r="A43" s="119"/>
      <c r="B43" s="118"/>
      <c r="C43" s="29" t="s">
        <v>34</v>
      </c>
      <c r="D43" s="113"/>
      <c r="E43" s="113"/>
      <c r="F43" s="87"/>
      <c r="G43" s="87"/>
      <c r="H43" s="62"/>
      <c r="I43" s="62"/>
      <c r="J43" s="61"/>
      <c r="K43" s="61"/>
    </row>
    <row r="44" spans="1:11" ht="15">
      <c r="A44" s="119"/>
      <c r="B44" s="118"/>
      <c r="C44" s="27" t="s">
        <v>35</v>
      </c>
      <c r="D44" s="113"/>
      <c r="E44" s="113"/>
      <c r="F44" s="87"/>
      <c r="G44" s="87"/>
      <c r="H44" s="62"/>
      <c r="I44" s="62"/>
      <c r="J44" s="61"/>
      <c r="K44" s="61"/>
    </row>
    <row r="45" spans="1:11" ht="15">
      <c r="A45" s="119"/>
      <c r="B45" s="118"/>
      <c r="C45" s="27" t="s">
        <v>36</v>
      </c>
      <c r="D45" s="113"/>
      <c r="E45" s="113"/>
      <c r="F45" s="87"/>
      <c r="G45" s="87"/>
      <c r="H45" s="62"/>
      <c r="I45" s="62"/>
      <c r="J45" s="61"/>
      <c r="K45" s="61"/>
    </row>
    <row r="46" spans="1:11" ht="15">
      <c r="A46" s="119"/>
      <c r="B46" s="118"/>
      <c r="C46" s="27" t="s">
        <v>37</v>
      </c>
      <c r="D46" s="113"/>
      <c r="E46" s="113"/>
      <c r="F46" s="87"/>
      <c r="G46" s="87"/>
      <c r="H46" s="62"/>
      <c r="I46" s="62"/>
      <c r="J46" s="61"/>
      <c r="K46" s="61"/>
    </row>
    <row r="47" spans="1:11" ht="15">
      <c r="A47" s="119"/>
      <c r="B47" s="118"/>
      <c r="C47" s="27" t="s">
        <v>38</v>
      </c>
      <c r="D47" s="113"/>
      <c r="E47" s="113"/>
      <c r="F47" s="87"/>
      <c r="G47" s="87"/>
      <c r="H47" s="62"/>
      <c r="I47" s="62"/>
      <c r="J47" s="61"/>
      <c r="K47" s="61"/>
    </row>
    <row r="48" spans="1:11" ht="15">
      <c r="A48" s="119"/>
      <c r="B48" s="118"/>
      <c r="C48" s="27" t="s">
        <v>39</v>
      </c>
      <c r="D48" s="113"/>
      <c r="E48" s="113"/>
      <c r="F48" s="87"/>
      <c r="G48" s="87"/>
      <c r="H48" s="62"/>
      <c r="I48" s="62"/>
      <c r="J48" s="61"/>
      <c r="K48" s="61"/>
    </row>
    <row r="49" spans="1:11" ht="15">
      <c r="A49" s="119"/>
      <c r="B49" s="118"/>
      <c r="C49" s="27" t="s">
        <v>40</v>
      </c>
      <c r="D49" s="113"/>
      <c r="E49" s="113"/>
      <c r="F49" s="87"/>
      <c r="G49" s="87"/>
      <c r="H49" s="62"/>
      <c r="I49" s="62"/>
      <c r="J49" s="61"/>
      <c r="K49" s="61"/>
    </row>
    <row r="50" spans="1:11" ht="15">
      <c r="A50" s="119"/>
      <c r="B50" s="118"/>
      <c r="C50" s="27" t="s">
        <v>41</v>
      </c>
      <c r="D50" s="113"/>
      <c r="E50" s="113"/>
      <c r="F50" s="87"/>
      <c r="G50" s="87"/>
      <c r="H50" s="62">
        <v>0</v>
      </c>
      <c r="I50" s="62">
        <v>0</v>
      </c>
      <c r="J50" s="61">
        <v>0</v>
      </c>
      <c r="K50" s="61"/>
    </row>
    <row r="51" spans="1:11" ht="15">
      <c r="A51" s="119"/>
      <c r="B51" s="118"/>
      <c r="C51" s="27" t="s">
        <v>42</v>
      </c>
      <c r="D51" s="113"/>
      <c r="E51" s="113"/>
      <c r="F51" s="87"/>
      <c r="G51" s="87"/>
      <c r="H51" s="62"/>
      <c r="I51" s="62"/>
      <c r="J51" s="61"/>
      <c r="K51" s="61"/>
    </row>
    <row r="52" spans="1:11" ht="15">
      <c r="A52" s="119"/>
      <c r="B52" s="118"/>
      <c r="C52" s="27" t="s">
        <v>43</v>
      </c>
      <c r="D52" s="113"/>
      <c r="E52" s="113"/>
      <c r="F52" s="87"/>
      <c r="G52" s="87"/>
      <c r="H52" s="63"/>
      <c r="I52" s="62"/>
      <c r="J52" s="61"/>
      <c r="K52" s="61"/>
    </row>
    <row r="53" spans="1:11" ht="15">
      <c r="A53" s="119"/>
      <c r="B53" s="118"/>
      <c r="C53" s="27" t="s">
        <v>44</v>
      </c>
      <c r="D53" s="113"/>
      <c r="E53" s="113"/>
      <c r="F53" s="87"/>
      <c r="G53" s="87"/>
      <c r="H53" s="63"/>
      <c r="I53" s="62"/>
      <c r="J53" s="61"/>
      <c r="K53" s="61"/>
    </row>
    <row r="54" spans="1:11" ht="15">
      <c r="A54" s="119"/>
      <c r="B54" s="118"/>
      <c r="C54" s="27" t="s">
        <v>45</v>
      </c>
      <c r="D54" s="113"/>
      <c r="E54" s="113"/>
      <c r="F54" s="87"/>
      <c r="G54" s="87"/>
      <c r="H54" s="63"/>
      <c r="I54" s="62"/>
      <c r="J54" s="61"/>
      <c r="K54" s="61"/>
    </row>
    <row r="55" spans="1:11" ht="15">
      <c r="A55" s="119"/>
      <c r="B55" s="118"/>
      <c r="C55" s="27" t="s">
        <v>46</v>
      </c>
      <c r="D55" s="113"/>
      <c r="E55" s="113"/>
      <c r="F55" s="87"/>
      <c r="G55" s="87"/>
      <c r="H55" s="63"/>
      <c r="I55" s="62"/>
      <c r="J55" s="61"/>
      <c r="K55" s="61"/>
    </row>
    <row r="56" spans="1:11" ht="15">
      <c r="A56" s="119"/>
      <c r="B56" s="118"/>
      <c r="C56" s="27" t="s">
        <v>47</v>
      </c>
      <c r="D56" s="113"/>
      <c r="E56" s="113"/>
      <c r="F56" s="87"/>
      <c r="G56" s="87"/>
      <c r="H56" s="62"/>
      <c r="I56" s="62"/>
      <c r="J56" s="61"/>
      <c r="K56" s="61"/>
    </row>
    <row r="57" spans="1:11" ht="15">
      <c r="A57" s="119"/>
      <c r="B57" s="118"/>
      <c r="C57" s="27" t="s">
        <v>48</v>
      </c>
      <c r="D57" s="113"/>
      <c r="E57" s="113"/>
      <c r="F57" s="87"/>
      <c r="G57" s="87"/>
      <c r="H57" s="63"/>
      <c r="I57" s="62"/>
      <c r="J57" s="61"/>
      <c r="K57" s="61"/>
    </row>
    <row r="58" spans="1:11" ht="15">
      <c r="A58" s="119"/>
      <c r="B58" s="118"/>
      <c r="C58" s="27" t="s">
        <v>49</v>
      </c>
      <c r="D58" s="113"/>
      <c r="E58" s="113"/>
      <c r="F58" s="87"/>
      <c r="G58" s="87"/>
      <c r="H58" s="62"/>
      <c r="I58" s="62"/>
      <c r="J58" s="61"/>
      <c r="K58" s="61"/>
    </row>
    <row r="59" spans="1:11" ht="15">
      <c r="A59" s="119"/>
      <c r="B59" s="118"/>
      <c r="C59" s="27" t="s">
        <v>50</v>
      </c>
      <c r="D59" s="113"/>
      <c r="E59" s="113"/>
      <c r="F59" s="87"/>
      <c r="G59" s="87"/>
      <c r="H59" s="62"/>
      <c r="I59" s="62"/>
      <c r="J59" s="61"/>
      <c r="K59" s="61"/>
    </row>
    <row r="60" spans="1:11" ht="15">
      <c r="A60" s="119"/>
      <c r="B60" s="118"/>
      <c r="C60" s="27" t="s">
        <v>51</v>
      </c>
      <c r="D60" s="113"/>
      <c r="E60" s="113"/>
      <c r="F60" s="87"/>
      <c r="G60" s="87"/>
      <c r="H60" s="63"/>
      <c r="I60" s="62"/>
      <c r="J60" s="61"/>
      <c r="K60" s="64"/>
    </row>
    <row r="61" spans="1:11" ht="17.25" customHeight="1">
      <c r="A61" s="119"/>
      <c r="B61" s="118"/>
      <c r="C61" s="30" t="s">
        <v>79</v>
      </c>
      <c r="D61" s="114"/>
      <c r="E61" s="114"/>
      <c r="F61" s="88"/>
      <c r="G61" s="88"/>
      <c r="H61" s="62">
        <v>0</v>
      </c>
      <c r="I61" s="62">
        <v>0</v>
      </c>
      <c r="J61" s="61">
        <v>0</v>
      </c>
      <c r="K61" s="61"/>
    </row>
    <row r="62" spans="1:11" ht="18.75">
      <c r="A62" s="95" t="s">
        <v>21</v>
      </c>
      <c r="B62" s="96"/>
      <c r="C62" s="96"/>
      <c r="D62" s="96"/>
      <c r="E62" s="96"/>
      <c r="F62" s="96"/>
      <c r="G62" s="96"/>
      <c r="H62" s="96"/>
      <c r="I62" s="96"/>
      <c r="J62" s="96"/>
      <c r="K62" s="97"/>
    </row>
    <row r="63" spans="1:11" ht="20.25" customHeight="1">
      <c r="A63" s="98" t="s">
        <v>22</v>
      </c>
      <c r="B63" s="99"/>
      <c r="C63" s="99"/>
      <c r="D63" s="99"/>
      <c r="E63" s="99"/>
      <c r="F63" s="99"/>
      <c r="G63" s="99"/>
      <c r="H63" s="99"/>
      <c r="I63" s="99"/>
      <c r="J63" s="99"/>
      <c r="K63" s="100"/>
    </row>
    <row r="64" spans="1:11" ht="140.25">
      <c r="A64" s="120">
        <v>4</v>
      </c>
      <c r="B64" s="41" t="s">
        <v>23</v>
      </c>
      <c r="C64" s="121" t="s">
        <v>27</v>
      </c>
      <c r="D64" s="105">
        <v>1.742</v>
      </c>
      <c r="E64" s="122" t="s">
        <v>78</v>
      </c>
      <c r="F64" s="101" t="s">
        <v>85</v>
      </c>
      <c r="G64" s="101" t="s">
        <v>85</v>
      </c>
      <c r="H64" s="110">
        <v>200.55</v>
      </c>
      <c r="I64" s="110">
        <v>200.55</v>
      </c>
      <c r="J64" s="111">
        <f>I64-H64</f>
        <v>0</v>
      </c>
      <c r="K64" s="105"/>
    </row>
    <row r="65" spans="1:11" ht="127.5">
      <c r="A65" s="120"/>
      <c r="B65" s="42" t="s">
        <v>26</v>
      </c>
      <c r="C65" s="121"/>
      <c r="D65" s="105"/>
      <c r="E65" s="122"/>
      <c r="F65" s="102"/>
      <c r="G65" s="102"/>
      <c r="H65" s="110"/>
      <c r="I65" s="110"/>
      <c r="J65" s="111"/>
      <c r="K65" s="105"/>
    </row>
    <row r="66" spans="1:1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</sheetData>
  <sheetProtection/>
  <mergeCells count="39">
    <mergeCell ref="A2:K2"/>
    <mergeCell ref="A3:K3"/>
    <mergeCell ref="K64:K65"/>
    <mergeCell ref="B38:B61"/>
    <mergeCell ref="A38:A61"/>
    <mergeCell ref="A64:A65"/>
    <mergeCell ref="C64:C65"/>
    <mergeCell ref="D64:D65"/>
    <mergeCell ref="E64:E65"/>
    <mergeCell ref="D38:D61"/>
    <mergeCell ref="A10:K10"/>
    <mergeCell ref="E13:E36"/>
    <mergeCell ref="F13:F36"/>
    <mergeCell ref="G13:G36"/>
    <mergeCell ref="H64:H65"/>
    <mergeCell ref="I64:I65"/>
    <mergeCell ref="J64:J65"/>
    <mergeCell ref="E38:E61"/>
    <mergeCell ref="F38:F61"/>
    <mergeCell ref="G38:G61"/>
    <mergeCell ref="A37:K37"/>
    <mergeCell ref="A12:K12"/>
    <mergeCell ref="F64:F65"/>
    <mergeCell ref="G64:G65"/>
    <mergeCell ref="B13:B36"/>
    <mergeCell ref="A13:A36"/>
    <mergeCell ref="A62:K62"/>
    <mergeCell ref="A63:K63"/>
    <mergeCell ref="D13:D36"/>
    <mergeCell ref="A4:K4"/>
    <mergeCell ref="A6:A7"/>
    <mergeCell ref="B6:B7"/>
    <mergeCell ref="C6:C7"/>
    <mergeCell ref="A9:K9"/>
    <mergeCell ref="G6:J6"/>
    <mergeCell ref="K6:K7"/>
    <mergeCell ref="F6:F7"/>
    <mergeCell ref="D6:D7"/>
    <mergeCell ref="E6:E7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4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6"/>
    </row>
    <row r="2" spans="1:10" ht="16.5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1.75" customHeight="1" thickBot="1">
      <c r="A3" s="90" t="s">
        <v>63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33.75" customHeight="1">
      <c r="A4" s="123" t="s">
        <v>0</v>
      </c>
      <c r="B4" s="124" t="s">
        <v>3</v>
      </c>
      <c r="C4" s="124" t="s">
        <v>1</v>
      </c>
      <c r="D4" s="124" t="s">
        <v>64</v>
      </c>
      <c r="E4" s="124" t="s">
        <v>65</v>
      </c>
      <c r="F4" s="124"/>
      <c r="G4" s="124"/>
      <c r="H4" s="124"/>
      <c r="I4" s="134" t="s">
        <v>66</v>
      </c>
      <c r="J4" s="138" t="s">
        <v>67</v>
      </c>
    </row>
    <row r="5" spans="1:16" ht="60" customHeight="1">
      <c r="A5" s="92"/>
      <c r="B5" s="93"/>
      <c r="C5" s="93"/>
      <c r="D5" s="93"/>
      <c r="E5" s="1" t="s">
        <v>68</v>
      </c>
      <c r="F5" s="1" t="s">
        <v>69</v>
      </c>
      <c r="G5" s="1" t="s">
        <v>70</v>
      </c>
      <c r="H5" s="1" t="s">
        <v>71</v>
      </c>
      <c r="I5" s="88"/>
      <c r="J5" s="139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3">
        <v>10</v>
      </c>
    </row>
    <row r="7" spans="1:10" ht="13.5" customHeight="1">
      <c r="A7" s="142">
        <v>1</v>
      </c>
      <c r="B7" s="115" t="s">
        <v>86</v>
      </c>
      <c r="C7" s="112" t="s">
        <v>72</v>
      </c>
      <c r="D7" s="69">
        <v>2020</v>
      </c>
      <c r="E7" s="71">
        <v>33.4</v>
      </c>
      <c r="F7" s="68"/>
      <c r="G7" s="68"/>
      <c r="H7" s="68"/>
      <c r="I7" s="72"/>
      <c r="J7" s="131" t="s">
        <v>75</v>
      </c>
    </row>
    <row r="8" spans="1:10" ht="13.5" customHeight="1">
      <c r="A8" s="143"/>
      <c r="B8" s="87"/>
      <c r="C8" s="113"/>
      <c r="D8" s="69">
        <v>2012</v>
      </c>
      <c r="E8" s="70"/>
      <c r="F8" s="68"/>
      <c r="G8" s="68"/>
      <c r="H8" s="68"/>
      <c r="I8" s="73">
        <v>24.9</v>
      </c>
      <c r="J8" s="132"/>
    </row>
    <row r="9" spans="1:10" ht="13.5" customHeight="1">
      <c r="A9" s="143"/>
      <c r="B9" s="87"/>
      <c r="C9" s="113"/>
      <c r="D9" s="69">
        <v>2013</v>
      </c>
      <c r="E9" s="70"/>
      <c r="F9" s="68"/>
      <c r="G9" s="68"/>
      <c r="H9" s="68"/>
      <c r="I9" s="73">
        <v>26.2</v>
      </c>
      <c r="J9" s="132"/>
    </row>
    <row r="10" spans="1:10" ht="13.5" customHeight="1">
      <c r="A10" s="143"/>
      <c r="B10" s="87"/>
      <c r="C10" s="113"/>
      <c r="D10" s="69">
        <v>2014</v>
      </c>
      <c r="E10" s="70"/>
      <c r="F10" s="68"/>
      <c r="G10" s="68"/>
      <c r="H10" s="68"/>
      <c r="I10" s="73">
        <v>24.4</v>
      </c>
      <c r="J10" s="132"/>
    </row>
    <row r="11" spans="1:10" ht="13.5" customHeight="1">
      <c r="A11" s="143"/>
      <c r="B11" s="87"/>
      <c r="C11" s="113"/>
      <c r="D11" s="69">
        <v>2015</v>
      </c>
      <c r="E11" s="70"/>
      <c r="F11" s="68"/>
      <c r="G11" s="68"/>
      <c r="H11" s="68"/>
      <c r="I11" s="73">
        <v>25.6</v>
      </c>
      <c r="J11" s="132"/>
    </row>
    <row r="12" spans="1:10" ht="13.5" customHeight="1">
      <c r="A12" s="144"/>
      <c r="B12" s="88"/>
      <c r="C12" s="114"/>
      <c r="D12" s="69">
        <v>2016</v>
      </c>
      <c r="E12" s="70"/>
      <c r="F12" s="68"/>
      <c r="G12" s="68"/>
      <c r="H12" s="68"/>
      <c r="I12" s="73"/>
      <c r="J12" s="140"/>
    </row>
    <row r="13" spans="1:10" ht="16.5" customHeight="1">
      <c r="A13" s="145">
        <v>2</v>
      </c>
      <c r="B13" s="125" t="s">
        <v>10</v>
      </c>
      <c r="C13" s="112" t="s">
        <v>72</v>
      </c>
      <c r="D13" s="44">
        <v>2018</v>
      </c>
      <c r="E13" s="36">
        <v>100</v>
      </c>
      <c r="F13" s="36"/>
      <c r="G13" s="36"/>
      <c r="H13" s="36"/>
      <c r="I13" s="36"/>
      <c r="J13" s="149"/>
    </row>
    <row r="14" spans="1:10" ht="16.5" customHeight="1">
      <c r="A14" s="146"/>
      <c r="B14" s="126"/>
      <c r="C14" s="113"/>
      <c r="D14" s="44">
        <v>2012</v>
      </c>
      <c r="E14" s="36"/>
      <c r="F14" s="36">
        <v>45.5</v>
      </c>
      <c r="G14" s="36"/>
      <c r="H14" s="36"/>
      <c r="I14" s="36">
        <v>45.5</v>
      </c>
      <c r="J14" s="149"/>
    </row>
    <row r="15" spans="1:10" ht="16.5" customHeight="1">
      <c r="A15" s="146"/>
      <c r="B15" s="126"/>
      <c r="C15" s="113"/>
      <c r="D15" s="44">
        <v>2013</v>
      </c>
      <c r="E15" s="36"/>
      <c r="F15" s="36">
        <v>49.5</v>
      </c>
      <c r="G15" s="36"/>
      <c r="H15" s="36"/>
      <c r="I15" s="36">
        <v>49.5</v>
      </c>
      <c r="J15" s="149"/>
    </row>
    <row r="16" spans="1:10" ht="16.5" customHeight="1">
      <c r="A16" s="146"/>
      <c r="B16" s="126"/>
      <c r="C16" s="113"/>
      <c r="D16" s="44">
        <v>2014</v>
      </c>
      <c r="E16" s="36"/>
      <c r="F16" s="36">
        <v>58.4</v>
      </c>
      <c r="G16" s="36"/>
      <c r="H16" s="36"/>
      <c r="I16" s="36">
        <v>58.4</v>
      </c>
      <c r="J16" s="149"/>
    </row>
    <row r="17" spans="1:10" ht="16.5" customHeight="1">
      <c r="A17" s="146"/>
      <c r="B17" s="126"/>
      <c r="C17" s="113"/>
      <c r="D17" s="44">
        <v>2015</v>
      </c>
      <c r="E17" s="36"/>
      <c r="F17" s="36">
        <v>58</v>
      </c>
      <c r="G17" s="36"/>
      <c r="H17" s="36"/>
      <c r="I17" s="45">
        <v>58.5</v>
      </c>
      <c r="J17" s="149"/>
    </row>
    <row r="18" spans="1:10" ht="16.5" customHeight="1">
      <c r="A18" s="147"/>
      <c r="B18" s="148"/>
      <c r="C18" s="114"/>
      <c r="D18" s="44">
        <v>2016</v>
      </c>
      <c r="E18" s="36"/>
      <c r="F18" s="36">
        <v>64</v>
      </c>
      <c r="G18" s="36"/>
      <c r="H18" s="36"/>
      <c r="I18" s="45">
        <v>65</v>
      </c>
      <c r="J18" s="150"/>
    </row>
    <row r="19" spans="1:10" ht="16.5" customHeight="1">
      <c r="A19" s="135">
        <v>3</v>
      </c>
      <c r="B19" s="125" t="s">
        <v>53</v>
      </c>
      <c r="C19" s="112" t="s">
        <v>73</v>
      </c>
      <c r="D19" s="44">
        <v>2012</v>
      </c>
      <c r="E19" s="46"/>
      <c r="F19" s="44"/>
      <c r="G19" s="44"/>
      <c r="H19" s="44">
        <v>64</v>
      </c>
      <c r="I19" s="47">
        <v>65</v>
      </c>
      <c r="J19" s="131"/>
    </row>
    <row r="20" spans="1:10" ht="16.5" customHeight="1">
      <c r="A20" s="136"/>
      <c r="B20" s="126"/>
      <c r="C20" s="113"/>
      <c r="D20" s="44">
        <v>2013</v>
      </c>
      <c r="E20" s="48" t="s">
        <v>74</v>
      </c>
      <c r="F20" s="44"/>
      <c r="G20" s="44"/>
      <c r="H20" s="44">
        <v>85</v>
      </c>
      <c r="I20" s="47">
        <v>86</v>
      </c>
      <c r="J20" s="132"/>
    </row>
    <row r="21" spans="1:10" ht="16.5" customHeight="1">
      <c r="A21" s="136"/>
      <c r="B21" s="126"/>
      <c r="C21" s="113"/>
      <c r="D21" s="44">
        <v>2014</v>
      </c>
      <c r="E21" s="48" t="s">
        <v>74</v>
      </c>
      <c r="F21" s="44"/>
      <c r="G21" s="44"/>
      <c r="H21" s="44">
        <v>88</v>
      </c>
      <c r="I21" s="47">
        <v>91</v>
      </c>
      <c r="J21" s="132"/>
    </row>
    <row r="22" spans="1:10" ht="16.5" customHeight="1">
      <c r="A22" s="136"/>
      <c r="B22" s="126"/>
      <c r="C22" s="113"/>
      <c r="D22" s="44">
        <v>2015</v>
      </c>
      <c r="E22" s="48" t="s">
        <v>74</v>
      </c>
      <c r="F22" s="44"/>
      <c r="G22" s="44"/>
      <c r="H22" s="44">
        <v>88</v>
      </c>
      <c r="I22" s="49">
        <v>89</v>
      </c>
      <c r="J22" s="132"/>
    </row>
    <row r="23" spans="1:10" ht="16.5" customHeight="1">
      <c r="A23" s="137"/>
      <c r="B23" s="148"/>
      <c r="C23" s="114"/>
      <c r="D23" s="44">
        <v>2016</v>
      </c>
      <c r="E23" s="48"/>
      <c r="F23" s="44"/>
      <c r="G23" s="44"/>
      <c r="H23" s="44">
        <v>4</v>
      </c>
      <c r="I23" s="49">
        <v>0</v>
      </c>
      <c r="J23" s="140"/>
    </row>
    <row r="24" spans="1:10" ht="16.5" customHeight="1">
      <c r="A24" s="135">
        <v>4</v>
      </c>
      <c r="B24" s="125" t="s">
        <v>55</v>
      </c>
      <c r="C24" s="128" t="s">
        <v>56</v>
      </c>
      <c r="D24" s="44">
        <v>2018</v>
      </c>
      <c r="E24" s="46">
        <v>1.753</v>
      </c>
      <c r="F24" s="44"/>
      <c r="G24" s="25"/>
      <c r="H24" s="44">
        <v>1.755</v>
      </c>
      <c r="I24" s="44"/>
      <c r="J24" s="131" t="s">
        <v>75</v>
      </c>
    </row>
    <row r="25" spans="1:10" ht="16.5" customHeight="1">
      <c r="A25" s="136"/>
      <c r="B25" s="126"/>
      <c r="C25" s="129"/>
      <c r="D25" s="50">
        <v>2012</v>
      </c>
      <c r="E25" s="27"/>
      <c r="F25" s="27"/>
      <c r="G25" s="27"/>
      <c r="H25" s="27">
        <v>1.555</v>
      </c>
      <c r="I25" s="27">
        <v>1.555</v>
      </c>
      <c r="J25" s="132"/>
    </row>
    <row r="26" spans="1:10" ht="16.5" customHeight="1">
      <c r="A26" s="136"/>
      <c r="B26" s="126"/>
      <c r="C26" s="129"/>
      <c r="D26" s="50">
        <v>2013</v>
      </c>
      <c r="E26" s="27"/>
      <c r="F26" s="27"/>
      <c r="G26" s="27"/>
      <c r="H26" s="27">
        <v>1.56</v>
      </c>
      <c r="I26" s="27">
        <v>1.7</v>
      </c>
      <c r="J26" s="132"/>
    </row>
    <row r="27" spans="1:10" ht="16.5" customHeight="1">
      <c r="A27" s="136"/>
      <c r="B27" s="126"/>
      <c r="C27" s="129"/>
      <c r="D27" s="50">
        <v>2014</v>
      </c>
      <c r="E27" s="27"/>
      <c r="F27" s="27"/>
      <c r="G27" s="27"/>
      <c r="H27" s="27">
        <v>1.71</v>
      </c>
      <c r="I27" s="51">
        <v>1.749</v>
      </c>
      <c r="J27" s="132"/>
    </row>
    <row r="28" spans="1:10" ht="16.5" customHeight="1">
      <c r="A28" s="136"/>
      <c r="B28" s="126"/>
      <c r="C28" s="129"/>
      <c r="D28" s="50">
        <v>2015</v>
      </c>
      <c r="E28" s="27"/>
      <c r="F28" s="27"/>
      <c r="G28" s="27"/>
      <c r="H28" s="27">
        <v>1.721</v>
      </c>
      <c r="I28" s="51">
        <v>1.776</v>
      </c>
      <c r="J28" s="132"/>
    </row>
    <row r="29" spans="1:10" ht="16.5" customHeight="1" thickBot="1">
      <c r="A29" s="141"/>
      <c r="B29" s="127"/>
      <c r="C29" s="130"/>
      <c r="D29" s="52">
        <v>2016</v>
      </c>
      <c r="E29" s="53"/>
      <c r="F29" s="53"/>
      <c r="G29" s="53"/>
      <c r="H29" s="53">
        <v>1.742</v>
      </c>
      <c r="I29" s="54"/>
      <c r="J29" s="133"/>
    </row>
  </sheetData>
  <sheetProtection/>
  <mergeCells count="25">
    <mergeCell ref="J13:J18"/>
    <mergeCell ref="B19:B23"/>
    <mergeCell ref="D4:D5"/>
    <mergeCell ref="C19:C23"/>
    <mergeCell ref="E4:H4"/>
    <mergeCell ref="J4:J5"/>
    <mergeCell ref="J19:J23"/>
    <mergeCell ref="A24:A29"/>
    <mergeCell ref="C7:C12"/>
    <mergeCell ref="B7:B12"/>
    <mergeCell ref="A7:A12"/>
    <mergeCell ref="J7:J12"/>
    <mergeCell ref="A13:A18"/>
    <mergeCell ref="B13:B18"/>
    <mergeCell ref="C13:C18"/>
    <mergeCell ref="A2:J2"/>
    <mergeCell ref="A3:J3"/>
    <mergeCell ref="A4:A5"/>
    <mergeCell ref="B4:B5"/>
    <mergeCell ref="C4:C5"/>
    <mergeCell ref="B24:B29"/>
    <mergeCell ref="C24:C29"/>
    <mergeCell ref="J24:J29"/>
    <mergeCell ref="I4:I5"/>
    <mergeCell ref="A19:A23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2016-07-05T11:46:08Z</cp:lastPrinted>
  <dcterms:created xsi:type="dcterms:W3CDTF">2014-10-07T12:14:10Z</dcterms:created>
  <dcterms:modified xsi:type="dcterms:W3CDTF">2016-07-05T11:58:02Z</dcterms:modified>
  <cp:category/>
  <cp:version/>
  <cp:contentType/>
  <cp:contentStatus/>
</cp:coreProperties>
</file>